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dobechkinaEA\Desktop\"/>
    </mc:Choice>
  </mc:AlternateContent>
  <bookViews>
    <workbookView xWindow="0" yWindow="0" windowWidth="21570" windowHeight="8160" activeTab="1"/>
  </bookViews>
  <sheets>
    <sheet name="ГВ" sheetId="1" r:id="rId1"/>
    <sheet name="ТЭ " sheetId="2" r:id="rId2"/>
  </sheets>
  <externalReferences>
    <externalReference r:id="rId3"/>
    <externalReference r:id="rId4"/>
  </externalReferences>
  <definedNames>
    <definedName name="flagSum_List02_2">'ТЭ '!$H$13:$H$19</definedName>
    <definedName name="kind_of_fuels">[2]TEHSHEET!$M$2:$M$29</definedName>
    <definedName name="kind_of_purchase_method">[2]TEHSHEET!$O$2:$O$4</definedName>
    <definedName name="List02_p1">ГВ!$G$6</definedName>
    <definedName name="List02_p3">ГВ!$G$10</definedName>
    <definedName name="org">[1]Титульный!$F$17</definedName>
    <definedName name="unit_2_for_List02">[1]TEHSHEET!$T$5:$T$6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2" l="1"/>
  <c r="E42" i="2"/>
  <c r="E39" i="2"/>
  <c r="E26" i="2"/>
  <c r="E20" i="2"/>
  <c r="E14" i="2"/>
  <c r="E12" i="2"/>
  <c r="E10" i="2"/>
  <c r="E8" i="2"/>
  <c r="E6" i="2"/>
  <c r="B2" i="2"/>
  <c r="E17" i="1"/>
  <c r="E50" i="1"/>
  <c r="E37" i="1"/>
  <c r="E42" i="1"/>
  <c r="E34" i="1"/>
  <c r="E19" i="1"/>
  <c r="E15" i="1"/>
  <c r="E13" i="1"/>
  <c r="E12" i="1"/>
  <c r="E10" i="1"/>
  <c r="E8" i="1"/>
  <c r="E6" i="1"/>
  <c r="B2" i="1"/>
</calcChain>
</file>

<file path=xl/sharedStrings.xml><?xml version="1.0" encoding="utf-8"?>
<sst xmlns="http://schemas.openxmlformats.org/spreadsheetml/2006/main" count="330" uniqueCount="170">
  <si>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1"/>
        <color theme="1"/>
        <rFont val="Calibri"/>
        <family val="2"/>
        <charset val="204"/>
        <scheme val="minor"/>
      </rPr>
      <t xml:space="preserve">(в части регулируемой деятельности) </t>
    </r>
    <r>
      <rPr>
        <sz val="10"/>
        <rFont val="Tahoma"/>
        <family val="2"/>
        <charset val="204"/>
      </rPr>
      <t>*</t>
    </r>
  </si>
  <si>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</si>
  <si>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</si>
  <si>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</si>
  <si>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</si>
  <si>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</si>
  <si>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</si>
  <si>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</si>
  <si>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</si>
  <si>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</si>
  <si>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</si>
  <si>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</si>
  <si>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</si>
  <si>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реализация ГВ</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</si>
  <si>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</si>
  <si>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</si>
  <si>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</si>
  <si>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используемую для горячего водоснабжения</t>
  </si>
  <si>
    <t>2.2</t>
  </si>
  <si>
    <t>Расходы на тепловую энергию, производимую с применением собственных источников и используемую для горячего водоснабжения</t>
  </si>
  <si>
    <t>2.3</t>
  </si>
  <si>
    <t>Расходы на покупаемую холодную воду, используемую для горячего водоснабжени</t>
  </si>
  <si>
    <t>2.4</t>
  </si>
  <si>
    <t>Расходы на холодную воду, получаемую с применением собственных источников водозабора (скважин) и используемую для горячего водоснабжения</t>
  </si>
  <si>
    <t>2.5</t>
  </si>
  <si>
    <t>Расходы  на  покупаемую  электрическую  энергию (мощность), используемую в технологическом процессе</t>
  </si>
  <si>
    <t>2.5.1</t>
  </si>
  <si>
    <t>Средневзвешенная стоимость 1 кВт.ч (с учетом мощности)</t>
  </si>
  <si>
    <t>руб</t>
  </si>
  <si>
    <t>2.5.2</t>
  </si>
  <si>
    <t>Объем приобретения электрической энергии</t>
  </si>
  <si>
    <t>тыс кВт.ч</t>
  </si>
  <si>
    <t>2.7</t>
  </si>
  <si>
    <t>Расходы на оплату труда основного производственного персонала</t>
  </si>
  <si>
    <t>2.8</t>
  </si>
  <si>
    <t>Отчисления на социальные нужды основного производственного персонала</t>
  </si>
  <si>
    <t>2.9</t>
  </si>
  <si>
    <t>Расходы на оплату труда административно-управленческого персонала</t>
  </si>
  <si>
    <t>2.10</t>
  </si>
  <si>
    <t>Отчисления на социальные нужды административно-управленческого персонала</t>
  </si>
  <si>
    <t>2.11</t>
  </si>
  <si>
    <t>Расходы на амортизацию основных производственных средств</t>
  </si>
  <si>
    <t>2.12</t>
  </si>
  <si>
    <t>Расходы на аренду имущества, используемого для осуществления регулируемого вида деятельности</t>
  </si>
  <si>
    <t>2.13</t>
  </si>
  <si>
    <t>Общепроизводственные расходы, в том числе отнесенные к ним:</t>
  </si>
  <si>
    <t>2.13.1</t>
  </si>
  <si>
    <t>Расходы на текущий ремонт</t>
  </si>
  <si>
    <t>2.13.2</t>
  </si>
  <si>
    <t>Расходы на капитальный ремонт</t>
  </si>
  <si>
    <t>2.14</t>
  </si>
  <si>
    <t>Общехозяйственные расходы, в том числе отнесенные к ним:</t>
  </si>
  <si>
    <t>2.14.1</t>
  </si>
  <si>
    <t>2.14.2</t>
  </si>
  <si>
    <t>2.15</t>
  </si>
  <si>
    <t>Расходы на капитальный и текущий ремонт основных производственных средств, в том числе:</t>
  </si>
  <si>
    <t>2.15.1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</si>
  <si>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</si>
  <si>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</si>
  <si>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</si>
  <si>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2.16</t>
  </si>
  <si>
    <t>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</si>
  <si>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2.16.1</t>
  </si>
  <si>
    <t>2.17</t>
  </si>
  <si>
    <t>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t>
  </si>
  <si>
    <t>2.17.0</t>
  </si>
  <si>
    <t>Добавить прочие расходы</t>
  </si>
  <si>
    <t>Чистая прибыль, полученная от регулируемого вида деятельности, в том числе:</t>
  </si>
  <si>
    <t>3.1</t>
  </si>
  <si>
    <t>Размер расходования чистой прибыли на финансирование мероприятий, предусмотренных инвестиционной программой регулируемой организации</t>
  </si>
  <si>
    <t>Сведения об изменении стоимости основных фондов (в том числе за счет их ввода в эксплуатацию (вывода из эксплуатации)), их переоценки</t>
  </si>
  <si>
    <t>4.1</t>
  </si>
  <si>
    <t>За счет ввода в эксплуатацию (вывода из эксплуатации)</t>
  </si>
  <si>
    <t>4.2</t>
  </si>
  <si>
    <t>Стоимость переоценки основных фондов</t>
  </si>
  <si>
    <t>5</t>
  </si>
  <si>
    <t>Валовая прибыль от продажи товаров и услуг по регулируемому виду деятельности (горячее водоснабжение)</t>
  </si>
  <si>
    <t>6</t>
  </si>
  <si>
    <t>Годовая бухгалтерская отчетность, включая бухгалтерский баланс и приложения к нему**</t>
  </si>
  <si>
    <t>7</t>
  </si>
  <si>
    <t>Объем покупаемой холодной воды, используемой для горячего водоснабжения</t>
  </si>
  <si>
    <t>тыс м3</t>
  </si>
  <si>
    <t>8</t>
  </si>
  <si>
    <t>Объем холодной воды, получаемой с применением собственных источников водозабора (скважин) и используемой для горячего водоснабжения</t>
  </si>
  <si>
    <t>9</t>
  </si>
  <si>
    <t>Объем покупаемой тепловой энергии (мощности), используемой для горячего водоснабжения</t>
  </si>
  <si>
    <t>Гкал/ч</t>
  </si>
  <si>
    <t>10</t>
  </si>
  <si>
    <t>Объем тепловой энергии, производимой с применением собственных источников и используемой для горячего водоснабжения</t>
  </si>
  <si>
    <t>тыс Гкал</t>
  </si>
  <si>
    <t>11</t>
  </si>
  <si>
    <t>Потери воды в сетях ГВС</t>
  </si>
  <si>
    <t>%</t>
  </si>
  <si>
    <t>12</t>
  </si>
  <si>
    <t>Среднесписочная численность основного производственного персонала</t>
  </si>
  <si>
    <t xml:space="preserve"> чел</t>
  </si>
  <si>
    <t>13</t>
  </si>
  <si>
    <t>Удельный расход электроэнергии на подачу воды в сеть(учитывать электроэнергию всех насосных и подкачивающих станций)</t>
  </si>
  <si>
    <t>тыс кВт.ч/тыс м3</t>
  </si>
  <si>
    <t>14</t>
  </si>
  <si>
    <t>Комментарии</t>
  </si>
  <si>
    <t xml:space="preserve">Бух.отчетность не подлежит опубликованию, т.к. выручка от регулируемой деятельности  менее 80% от совокупной выручки организации за отчетный период </t>
  </si>
  <si>
    <t>*</t>
  </si>
  <si>
    <t>Раскрывается не позднее 30 дней со дня сдачи годового бухгалтерского баланса в налоговые органы.</t>
  </si>
  <si>
    <t>Информация должна соответствовать  бухгалтерской отчетности за отчетный год.</t>
  </si>
  <si>
    <t>**</t>
  </si>
  <si>
    <t>Указывается ссылка на бухгалтерский баланс и приложения к нему, размещенные в сети "Интернет" в соответствии с пунктом 5 Правил заполнения форм предоставления информации, подлежащей раскрытию, организациями, осуществляющими горячее водоснабжение, холодное водоснабжение и водоотведение, и органами регулирования тарифов, утвержденными Приказом ФСТ России от 15.05.2013 №129</t>
  </si>
  <si>
    <t>реализация тепловой энергии</t>
  </si>
  <si>
    <t>Расходы на покупаемую тепловую энергию (мощность), теплоноситель</t>
  </si>
  <si>
    <t>Расходы на топливо</t>
  </si>
  <si>
    <t>О</t>
  </si>
  <si>
    <t>газ природный по регулируемой цене</t>
  </si>
  <si>
    <t>Объем</t>
  </si>
  <si>
    <t>Стоимость за единицу объема</t>
  </si>
  <si>
    <t>Стоимость доставки</t>
  </si>
  <si>
    <t>Способ приобретения</t>
  </si>
  <si>
    <t>прямые договора без торгов</t>
  </si>
  <si>
    <t>Добавить вид топлива</t>
  </si>
  <si>
    <t>Расходы на покупаемую электрическую энергию (мощность), используемую в технологическом процессе</t>
  </si>
  <si>
    <t>2.3.1</t>
  </si>
  <si>
    <t>2.3.2</t>
  </si>
  <si>
    <t>Объем приобретенной электрической энергии</t>
  </si>
  <si>
    <t>Расходы на приобретение холодной воды, используемой в технологическом процессе</t>
  </si>
  <si>
    <t>Расходы на хим.реагенты, используемые в технологическом процессе</t>
  </si>
  <si>
    <t>2.6</t>
  </si>
  <si>
    <t>2.12.1</t>
  </si>
  <si>
    <t>2.12.2</t>
  </si>
  <si>
    <t>Прочие расходы, которые подлежат отнесению на регулируемые виды деятельности в соответствии с законодательством РФ</t>
  </si>
  <si>
    <t>2.15.0</t>
  </si>
  <si>
    <t>Валовая прибыль (убытки) от реализации товаров и оказания услуг по регулируемому виду деятельности</t>
  </si>
  <si>
    <t>Размер расходования чистой прибыли на финансирование мероприятий, предусмотренных инвестиционной программой</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</si>
  <si>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</si>
  <si>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</si>
  <si>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</si>
  <si>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Годовая бухгалтерская отчетность, включая бухгалтерский баланс и приложения к нему</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</si>
  <si>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</si>
  <si>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8.0</t>
  </si>
  <si>
    <t>Добавить источник тепловой энергии</t>
  </si>
  <si>
    <t>Тепловая нагрузка по договорам, заключенным в рамках осуществления регулируемых видов деятельности</t>
  </si>
  <si>
    <t>Объем вырабатываемой регулируемой организацией тепловой энергии в рамках осуществления регулируемых видов деятельности</t>
  </si>
  <si>
    <t>Объем приобретаемой регулируемой организацией тепловой энергии в рамках осуществления регулируемых видов деятельности</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</si>
  <si>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</si>
  <si>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</si>
  <si>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</si>
  <si>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</si>
  <si>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</si>
  <si>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</si>
  <si>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</si>
  <si>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Фактический объем потерь при передаче тепловой энергии</t>
  </si>
  <si>
    <t>15</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</si>
  <si>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</si>
  <si>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</si>
  <si>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</si>
  <si>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</si>
  <si>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</si>
  <si>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</si>
  <si>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</si>
  <si>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</si>
  <si>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</si>
  <si>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</si>
  <si>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</si>
  <si>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</si>
  <si>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</si>
  <si>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2.2.0</t>
  </si>
  <si>
    <t>2.2.1</t>
  </si>
  <si>
    <t>2.2.1.1</t>
  </si>
  <si>
    <t>2.2.1.2</t>
  </si>
  <si>
    <t>2.2.1.3</t>
  </si>
  <si>
    <t>2.2.1.4</t>
  </si>
  <si>
    <t>за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</si>
</sst>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theme="0"/>
      <name val="Tahoma"/>
      <family val="2"/>
      <charset val="204"/>
    </font>
    <font>
      <sz val="11"/>
      <color indexed="55"/>
      <name val="Wingdings 2"/>
      <family val="1"/>
      <charset val="2"/>
    </font>
    <font>
      <b/>
      <sz val="9"/>
      <color indexed="62"/>
      <name val="Tahoma"/>
      <family val="2"/>
      <charset val="204"/>
    </font>
    <font>
      <b/>
      <u/>
      <sz val="9"/>
      <color indexed="12"/>
      <name val="Tahoma"/>
      <family val="2"/>
      <charset val="204"/>
    </font>
    <font>
      <sz val="11"/>
      <name val="Webdings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rgb="FFEAEAEA"/>
      </patternFill>
    </fill>
    <fill>
      <patternFill patternType="solid">
        <fgColor indexed="44"/>
        <bgColor indexed="64"/>
      </patternFill>
    </fill>
    <fill>
      <patternFill patternType="solid">
        <fgColor indexed="43"/>
        <bgColor indexed="64"/>
      </patternFill>
    </fill>
  </fills>
  <borders count="29">
    <border>
      <left/>
      <right/>
      <top/>
      <bottom/>
      <diagonal/>
    </border>
    <border>
      <left/>
      <right/>
      <top style="thin">
        <color rgb="FF969696"/>
      </top>
      <bottom/>
      <diagonal/>
    </border>
    <border>
      <left/>
      <right/>
      <top/>
      <bottom style="thin">
        <color rgb="FF969696"/>
      </bottom>
      <diagonal/>
    </border>
    <border>
      <left style="thin">
        <color rgb="FFC0C0C0"/>
      </left>
      <right style="thin">
        <color rgb="FFC0C0C0"/>
      </right>
      <top style="thin">
        <color rgb="FFC0C0C0"/>
      </top>
      <bottom style="double">
        <color rgb="FFC0C0C0"/>
      </bottom>
      <diagonal/>
    </border>
    <border>
      <left style="medium">
        <color indexed="64"/>
      </left>
      <right style="thin">
        <color indexed="64"/>
      </right>
      <top style="medium">
        <color indexed="64"/>
      </top>
      <bottom/>
      <diagonal/>
    </border>
    <border>
      <left style="thin">
        <color rgb="FFC0C0C0"/>
      </left>
      <right/>
      <top style="double">
        <color rgb="FFC0C0C0"/>
      </top>
      <bottom style="thin">
        <color rgb="FFC0C0C0"/>
      </bottom>
      <diagonal/>
    </border>
    <border>
      <left/>
      <right/>
      <top style="double">
        <color rgb="FFC0C0C0"/>
      </top>
      <bottom style="thin">
        <color rgb="FFC0C0C0"/>
      </bottom>
      <diagonal/>
    </border>
    <border>
      <left/>
      <right style="thin">
        <color rgb="FFC0C0C0"/>
      </right>
      <top style="double">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indexed="22"/>
      </right>
      <top style="thin">
        <color rgb="FFC0C0C0"/>
      </top>
      <bottom style="thin">
        <color rgb="FFC0C0C0"/>
      </bottom>
      <diagonal/>
    </border>
    <border>
      <left style="thin">
        <color indexed="22"/>
      </left>
      <right style="thin">
        <color indexed="22"/>
      </right>
      <top style="thin">
        <color rgb="FFC0C0C0"/>
      </top>
      <bottom style="thin">
        <color rgb="FFC0C0C0"/>
      </bottom>
      <diagonal/>
    </border>
    <border>
      <left style="thin">
        <color indexed="22"/>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style="thin">
        <color indexed="22"/>
      </left>
      <right/>
      <top style="thin">
        <color indexed="22"/>
      </top>
      <bottom/>
      <diagonal/>
    </border>
    <border>
      <left/>
      <right/>
      <top style="thin">
        <color indexed="55"/>
      </top>
      <bottom style="thin">
        <color indexed="55"/>
      </bottom>
      <diagonal/>
    </border>
    <border>
      <left/>
      <right/>
      <top style="thin">
        <color rgb="FF969696"/>
      </top>
      <bottom style="thin">
        <color rgb="FFC0C0C0"/>
      </bottom>
      <diagonal/>
    </border>
  </borders>
  <cellStyleXfs count="7">
    <xf numFmtId="0" fontId="0" fillId="0" borderId="0"/>
    <xf numFmtId="0" fontId="1" fillId="0" borderId="0"/>
    <xf numFmtId="0" fontId="3" fillId="0" borderId="0"/>
    <xf numFmtId="0" fontId="5" fillId="0" borderId="0" applyBorder="0">
      <alignment horizontal="center" vertical="center" wrapText="1"/>
    </xf>
    <xf numFmtId="0" fontId="6" fillId="0" borderId="4" applyBorder="0">
      <alignment horizontal="center" vertical="center" wrapText="1"/>
    </xf>
    <xf numFmtId="0" fontId="1" fillId="0" borderId="0"/>
    <xf numFmtId="0" fontId="11" fillId="0" borderId="0" applyNumberFormat="0" applyFill="0" applyBorder="0" applyAlignment="0" applyProtection="0">
      <alignment vertical="top"/>
      <protection locked="0"/>
    </xf>
  </cellStyleXfs>
  <cellXfs count="78">
    <xf numFmtId="0" fontId="0" fillId="0" borderId="0" xfId="0"/>
    <xf numFmtId="0" fontId="2" fillId="0" borderId="0" xfId="1" applyFont="1" applyFill="1" applyAlignment="1" applyProtection="1">
      <alignment vertical="center" wrapText="1"/>
    </xf>
    <xf numFmtId="0" fontId="2" fillId="2" borderId="0" xfId="1" applyFont="1" applyFill="1" applyBorder="1" applyAlignment="1" applyProtection="1">
      <alignment vertical="center" wrapText="1"/>
    </xf>
    <xf numFmtId="0" fontId="4" fillId="0" borderId="1" xfId="2" applyFont="1" applyBorder="1" applyAlignment="1">
      <alignment horizontal="center" vertical="center" wrapText="1"/>
    </xf>
    <xf numFmtId="0" fontId="2" fillId="0" borderId="2" xfId="3"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0" borderId="3" xfId="4" applyFont="1" applyFill="1" applyBorder="1" applyAlignment="1" applyProtection="1">
      <alignment horizontal="center" vertical="center" wrapText="1"/>
    </xf>
    <xf numFmtId="49" fontId="7" fillId="2" borderId="5" xfId="4" applyNumberFormat="1" applyFont="1" applyFill="1" applyBorder="1" applyAlignment="1" applyProtection="1">
      <alignment horizontal="center" vertical="center" wrapText="1"/>
    </xf>
    <xf numFmtId="49" fontId="7" fillId="2" borderId="6" xfId="4" applyNumberFormat="1" applyFont="1" applyFill="1" applyBorder="1" applyAlignment="1" applyProtection="1">
      <alignment horizontal="center" vertical="center" wrapText="1"/>
    </xf>
    <xf numFmtId="49" fontId="7" fillId="2" borderId="7" xfId="4" applyNumberFormat="1" applyFont="1" applyFill="1" applyBorder="1" applyAlignment="1" applyProtection="1">
      <alignment horizontal="center" vertical="center" wrapText="1"/>
    </xf>
    <xf numFmtId="49" fontId="2" fillId="2" borderId="8" xfId="1" applyNumberFormat="1" applyFont="1" applyFill="1" applyBorder="1" applyAlignment="1" applyProtection="1">
      <alignment horizontal="center" vertical="center" wrapText="1"/>
    </xf>
    <xf numFmtId="0" fontId="2" fillId="0" borderId="8" xfId="1" applyFont="1" applyFill="1" applyBorder="1" applyAlignment="1" applyProtection="1">
      <alignment horizontal="left" vertical="center" wrapText="1"/>
    </xf>
    <xf numFmtId="0" fontId="2" fillId="0" borderId="8" xfId="1" applyFont="1" applyFill="1" applyBorder="1" applyAlignment="1" applyProtection="1">
      <alignment horizontal="center" vertical="center" wrapText="1"/>
    </xf>
    <xf numFmtId="4" fontId="2" fillId="3" borderId="8" xfId="1" applyNumberFormat="1" applyFont="1" applyFill="1" applyBorder="1" applyAlignment="1" applyProtection="1">
      <alignment horizontal="right" vertical="center" wrapText="1"/>
    </xf>
    <xf numFmtId="4" fontId="8" fillId="0" borderId="8" xfId="1" applyNumberFormat="1" applyFont="1" applyFill="1" applyBorder="1" applyAlignment="1" applyProtection="1">
      <alignment horizontal="right" vertical="center" wrapText="1"/>
    </xf>
    <xf numFmtId="0" fontId="9" fillId="0" borderId="0" xfId="1" applyFont="1" applyFill="1" applyAlignment="1" applyProtection="1">
      <alignment horizontal="center" vertical="center" wrapText="1"/>
    </xf>
    <xf numFmtId="49" fontId="2" fillId="2" borderId="9" xfId="1" applyNumberFormat="1" applyFont="1" applyFill="1" applyBorder="1" applyAlignment="1" applyProtection="1">
      <alignment horizontal="center" vertical="center" wrapText="1"/>
    </xf>
    <xf numFmtId="49" fontId="2" fillId="4" borderId="10" xfId="1" applyNumberFormat="1" applyFont="1" applyFill="1" applyBorder="1" applyAlignment="1" applyProtection="1">
      <alignment horizontal="left" vertical="center" wrapText="1" indent="1"/>
      <protection locked="0"/>
    </xf>
    <xf numFmtId="0" fontId="2" fillId="0" borderId="10" xfId="1" applyFont="1" applyFill="1" applyBorder="1" applyAlignment="1" applyProtection="1">
      <alignment horizontal="center" vertical="center" wrapText="1"/>
    </xf>
    <xf numFmtId="4" fontId="2" fillId="4" borderId="11" xfId="1" applyNumberFormat="1" applyFont="1" applyFill="1" applyBorder="1" applyAlignment="1" applyProtection="1">
      <alignment horizontal="right" vertical="center" wrapText="1"/>
      <protection locked="0"/>
    </xf>
    <xf numFmtId="0" fontId="2" fillId="0" borderId="0" xfId="0" applyFont="1" applyBorder="1" applyAlignment="1">
      <alignment vertical="top"/>
    </xf>
    <xf numFmtId="0" fontId="6" fillId="5" borderId="12" xfId="0" applyFont="1" applyFill="1" applyBorder="1" applyAlignment="1" applyProtection="1">
      <alignment horizontal="center" vertical="center"/>
    </xf>
    <xf numFmtId="0" fontId="10" fillId="5" borderId="13" xfId="0" applyFont="1" applyFill="1" applyBorder="1" applyAlignment="1" applyProtection="1">
      <alignment horizontal="left" vertical="center" indent="1"/>
    </xf>
    <xf numFmtId="0" fontId="10" fillId="5" borderId="13" xfId="0" applyFont="1" applyFill="1" applyBorder="1" applyAlignment="1" applyProtection="1">
      <alignment horizontal="left" vertical="center"/>
    </xf>
    <xf numFmtId="0" fontId="10" fillId="5" borderId="14" xfId="0" applyFont="1" applyFill="1" applyBorder="1" applyAlignment="1" applyProtection="1">
      <alignment horizontal="right" vertical="center"/>
    </xf>
    <xf numFmtId="0" fontId="2" fillId="0" borderId="8" xfId="1" applyFont="1" applyFill="1" applyBorder="1" applyAlignment="1" applyProtection="1">
      <alignment horizontal="left" vertical="center" wrapText="1" indent="1"/>
    </xf>
    <xf numFmtId="4" fontId="2" fillId="4" borderId="8" xfId="1" applyNumberFormat="1" applyFont="1" applyFill="1" applyBorder="1" applyAlignment="1" applyProtection="1">
      <alignment horizontal="right" vertical="center" wrapText="1"/>
      <protection locked="0"/>
    </xf>
    <xf numFmtId="0" fontId="2" fillId="0" borderId="8" xfId="1" applyFont="1" applyFill="1" applyBorder="1" applyAlignment="1" applyProtection="1">
      <alignment horizontal="left" vertical="center" wrapText="1" indent="2"/>
    </xf>
    <xf numFmtId="164" fontId="2" fillId="4" borderId="8" xfId="1" applyNumberFormat="1" applyFont="1" applyFill="1" applyBorder="1" applyAlignment="1" applyProtection="1">
      <alignment horizontal="right" vertical="center" wrapText="1"/>
      <protection locked="0"/>
    </xf>
    <xf numFmtId="49" fontId="2" fillId="6" borderId="8" xfId="5" applyNumberFormat="1" applyFont="1" applyFill="1" applyBorder="1" applyAlignment="1" applyProtection="1">
      <alignment horizontal="center" vertical="center" wrapText="1"/>
    </xf>
    <xf numFmtId="0" fontId="10" fillId="5" borderId="13" xfId="0" applyFont="1" applyFill="1" applyBorder="1" applyAlignment="1" applyProtection="1">
      <alignment horizontal="left" vertical="center" indent="2"/>
    </xf>
    <xf numFmtId="49" fontId="11" fillId="7" borderId="8" xfId="6" applyNumberFormat="1" applyFont="1" applyFill="1" applyBorder="1" applyAlignment="1" applyProtection="1">
      <alignment horizontal="left" vertical="center" wrapText="1"/>
      <protection locked="0"/>
    </xf>
    <xf numFmtId="0" fontId="2" fillId="4" borderId="8" xfId="1" applyNumberFormat="1" applyFont="1" applyFill="1" applyBorder="1" applyAlignment="1" applyProtection="1">
      <alignment horizontal="center" vertical="center" wrapText="1"/>
      <protection locked="0"/>
    </xf>
    <xf numFmtId="49" fontId="2" fillId="7" borderId="8" xfId="1" applyNumberFormat="1" applyFont="1" applyFill="1" applyBorder="1" applyAlignment="1" applyProtection="1">
      <alignment horizontal="left" vertical="center" wrapText="1"/>
      <protection locked="0"/>
    </xf>
    <xf numFmtId="0" fontId="2" fillId="0" borderId="0" xfId="1" applyFont="1" applyFill="1" applyBorder="1" applyAlignment="1" applyProtection="1">
      <alignment vertical="center" wrapText="1"/>
    </xf>
    <xf numFmtId="0" fontId="2" fillId="0" borderId="0" xfId="1" applyFont="1" applyFill="1" applyAlignment="1" applyProtection="1">
      <alignment horizontal="right" vertical="center" wrapText="1"/>
    </xf>
    <xf numFmtId="0" fontId="2" fillId="0" borderId="0" xfId="1" applyFont="1" applyFill="1" applyAlignment="1" applyProtection="1">
      <alignment horizontal="justify" vertical="center" wrapText="1"/>
    </xf>
    <xf numFmtId="0" fontId="2" fillId="0" borderId="0" xfId="1" applyFont="1" applyFill="1" applyAlignment="1" applyProtection="1">
      <alignment horizontal="right" vertical="top" wrapText="1"/>
    </xf>
    <xf numFmtId="0" fontId="2" fillId="0" borderId="0" xfId="1" applyFont="1" applyFill="1" applyAlignment="1" applyProtection="1">
      <alignment horizontal="justify" vertical="top" wrapText="1"/>
    </xf>
    <xf numFmtId="0" fontId="4" fillId="0" borderId="15" xfId="2" applyFont="1" applyBorder="1" applyAlignment="1">
      <alignment horizontal="center" vertical="center" wrapText="1"/>
    </xf>
    <xf numFmtId="0" fontId="2" fillId="0" borderId="16" xfId="3"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2" fillId="0" borderId="17" xfId="4" applyFont="1" applyFill="1" applyBorder="1" applyAlignment="1" applyProtection="1">
      <alignment horizontal="center" vertical="center" wrapText="1"/>
    </xf>
    <xf numFmtId="0" fontId="2" fillId="0" borderId="18" xfId="4" applyFont="1" applyFill="1" applyBorder="1" applyAlignment="1" applyProtection="1">
      <alignment horizontal="center" vertical="center" wrapText="1"/>
    </xf>
    <xf numFmtId="49" fontId="7" fillId="2" borderId="19" xfId="4" applyNumberFormat="1" applyFont="1" applyFill="1" applyBorder="1" applyAlignment="1" applyProtection="1">
      <alignment horizontal="center" vertical="center" wrapText="1"/>
    </xf>
    <xf numFmtId="49" fontId="2" fillId="2" borderId="20" xfId="1" applyNumberFormat="1" applyFont="1" applyFill="1" applyBorder="1" applyAlignment="1" applyProtection="1">
      <alignment horizontal="center" vertical="center" wrapText="1"/>
    </xf>
    <xf numFmtId="0" fontId="2" fillId="0" borderId="21" xfId="1" applyFont="1" applyFill="1" applyBorder="1" applyAlignment="1" applyProtection="1">
      <alignment horizontal="left" vertical="center" wrapText="1"/>
    </xf>
    <xf numFmtId="0" fontId="2" fillId="0" borderId="22" xfId="1" applyFont="1" applyFill="1" applyBorder="1" applyAlignment="1" applyProtection="1">
      <alignment horizontal="center" vertical="center" wrapText="1"/>
    </xf>
    <xf numFmtId="4" fontId="2" fillId="3" borderId="23" xfId="1" applyNumberFormat="1" applyFont="1" applyFill="1" applyBorder="1" applyAlignment="1" applyProtection="1">
      <alignment horizontal="right" vertical="center" wrapText="1"/>
    </xf>
    <xf numFmtId="4" fontId="8" fillId="0" borderId="23" xfId="1" applyNumberFormat="1" applyFont="1" applyFill="1" applyBorder="1" applyAlignment="1" applyProtection="1">
      <alignment horizontal="right" vertical="center" wrapText="1"/>
    </xf>
    <xf numFmtId="49" fontId="0" fillId="2" borderId="22" xfId="1" applyNumberFormat="1" applyFont="1" applyFill="1" applyBorder="1" applyAlignment="1" applyProtection="1">
      <alignment horizontal="center" vertical="center" wrapText="1"/>
    </xf>
    <xf numFmtId="49" fontId="0" fillId="4" borderId="22" xfId="1" applyNumberFormat="1" applyFont="1" applyFill="1" applyBorder="1" applyAlignment="1" applyProtection="1">
      <alignment horizontal="left" vertical="center" wrapText="1" indent="1"/>
      <protection locked="0"/>
    </xf>
    <xf numFmtId="0" fontId="0" fillId="0" borderId="22" xfId="1" applyFont="1" applyFill="1" applyBorder="1" applyAlignment="1" applyProtection="1">
      <alignment horizontal="center" vertical="center" wrapText="1"/>
    </xf>
    <xf numFmtId="4" fontId="2" fillId="4" borderId="23" xfId="1" applyNumberFormat="1" applyFont="1" applyFill="1" applyBorder="1" applyAlignment="1" applyProtection="1">
      <alignment horizontal="right" vertical="center" wrapText="1"/>
      <protection locked="0"/>
    </xf>
    <xf numFmtId="0" fontId="6" fillId="5" borderId="24" xfId="0" applyFont="1" applyFill="1" applyBorder="1" applyAlignment="1" applyProtection="1">
      <alignment horizontal="center" vertical="center"/>
    </xf>
    <xf numFmtId="0" fontId="10" fillId="5" borderId="25" xfId="0" applyFont="1" applyFill="1" applyBorder="1" applyAlignment="1" applyProtection="1">
      <alignment horizontal="left" vertical="center" indent="1"/>
    </xf>
    <xf numFmtId="0" fontId="10" fillId="5" borderId="25" xfId="0" applyFont="1" applyFill="1" applyBorder="1" applyAlignment="1" applyProtection="1">
      <alignment horizontal="left" vertical="center"/>
    </xf>
    <xf numFmtId="0" fontId="10" fillId="5" borderId="25" xfId="0" applyFont="1" applyFill="1" applyBorder="1" applyAlignment="1" applyProtection="1">
      <alignment horizontal="right" vertical="center"/>
    </xf>
    <xf numFmtId="0" fontId="2" fillId="0" borderId="22" xfId="1" applyFont="1" applyFill="1" applyBorder="1" applyAlignment="1" applyProtection="1">
      <alignment horizontal="left" vertical="center" wrapText="1" indent="1"/>
    </xf>
    <xf numFmtId="4" fontId="2" fillId="4" borderId="26" xfId="1" applyNumberFormat="1" applyFont="1" applyFill="1" applyBorder="1" applyAlignment="1" applyProtection="1">
      <alignment horizontal="right" vertical="center" wrapText="1"/>
      <protection locked="0"/>
    </xf>
    <xf numFmtId="14" fontId="2" fillId="2" borderId="22" xfId="1" applyNumberFormat="1" applyFont="1" applyFill="1" applyBorder="1" applyAlignment="1" applyProtection="1">
      <alignment horizontal="center" vertical="center" wrapText="1"/>
    </xf>
    <xf numFmtId="0" fontId="0" fillId="4" borderId="22" xfId="1" applyNumberFormat="1" applyFont="1" applyFill="1" applyBorder="1" applyAlignment="1" applyProtection="1">
      <alignment horizontal="left" vertical="center" wrapText="1" indent="2"/>
      <protection locked="0"/>
    </xf>
    <xf numFmtId="0" fontId="12" fillId="0" borderId="0" xfId="1" applyFont="1" applyFill="1" applyAlignment="1" applyProtection="1">
      <alignment vertical="center" wrapText="1"/>
    </xf>
    <xf numFmtId="14" fontId="0" fillId="2" borderId="22" xfId="1" applyNumberFormat="1" applyFont="1" applyFill="1" applyBorder="1" applyAlignment="1" applyProtection="1">
      <alignment horizontal="center" vertical="center" wrapText="1"/>
    </xf>
    <xf numFmtId="0" fontId="0" fillId="0" borderId="22" xfId="1" applyFont="1" applyFill="1" applyBorder="1" applyAlignment="1" applyProtection="1">
      <alignment horizontal="left" vertical="center" wrapText="1" indent="3"/>
    </xf>
    <xf numFmtId="49" fontId="0" fillId="4" borderId="22" xfId="1" applyNumberFormat="1" applyFont="1" applyFill="1" applyBorder="1" applyAlignment="1" applyProtection="1">
      <alignment horizontal="center" vertical="center" wrapText="1"/>
      <protection locked="0"/>
    </xf>
    <xf numFmtId="0" fontId="0" fillId="4" borderId="23" xfId="1" applyNumberFormat="1" applyFont="1" applyFill="1" applyBorder="1" applyAlignment="1" applyProtection="1">
      <alignment horizontal="left" vertical="center" wrapText="1"/>
      <protection locked="0"/>
    </xf>
    <xf numFmtId="0" fontId="10" fillId="5" borderId="25" xfId="0" applyFont="1" applyFill="1" applyBorder="1" applyAlignment="1" applyProtection="1">
      <alignment horizontal="left" vertical="center" indent="2"/>
    </xf>
    <xf numFmtId="0" fontId="2" fillId="0" borderId="22" xfId="1" applyFont="1" applyFill="1" applyBorder="1" applyAlignment="1" applyProtection="1">
      <alignment horizontal="left" vertical="center" wrapText="1" indent="2"/>
    </xf>
    <xf numFmtId="164" fontId="2" fillId="4" borderId="26" xfId="1" applyNumberFormat="1" applyFont="1" applyFill="1" applyBorder="1" applyAlignment="1" applyProtection="1">
      <alignment horizontal="right" vertical="center" wrapText="1"/>
      <protection locked="0"/>
    </xf>
    <xf numFmtId="0" fontId="0" fillId="0" borderId="22" xfId="1" applyFont="1" applyFill="1" applyBorder="1" applyAlignment="1" applyProtection="1">
      <alignment horizontal="left" vertical="center" wrapText="1" indent="1"/>
    </xf>
    <xf numFmtId="49" fontId="2" fillId="6" borderId="22" xfId="5" applyNumberFormat="1" applyFont="1" applyFill="1" applyBorder="1" applyAlignment="1" applyProtection="1">
      <alignment horizontal="center" vertical="center" wrapText="1"/>
    </xf>
    <xf numFmtId="49" fontId="11" fillId="7" borderId="22" xfId="6" applyNumberFormat="1" applyFont="1" applyFill="1" applyBorder="1" applyAlignment="1" applyProtection="1">
      <alignment horizontal="left" vertical="center" wrapText="1"/>
      <protection locked="0"/>
    </xf>
    <xf numFmtId="164" fontId="2" fillId="3" borderId="23" xfId="1" applyNumberFormat="1" applyFont="1" applyFill="1" applyBorder="1" applyAlignment="1" applyProtection="1">
      <alignment horizontal="right" vertical="center" wrapText="1"/>
    </xf>
    <xf numFmtId="164" fontId="0" fillId="4" borderId="23" xfId="1" applyNumberFormat="1" applyFont="1" applyFill="1" applyBorder="1" applyAlignment="1" applyProtection="1">
      <alignment horizontal="right" vertical="center" wrapText="1"/>
      <protection locked="0"/>
    </xf>
    <xf numFmtId="0" fontId="2" fillId="0" borderId="0" xfId="1" applyFont="1" applyFill="1" applyAlignment="1" applyProtection="1">
      <alignment horizontal="left" vertical="center" wrapText="1"/>
    </xf>
    <xf numFmtId="0" fontId="2" fillId="2" borderId="27" xfId="1" applyFont="1" applyFill="1" applyBorder="1" applyAlignment="1" applyProtection="1">
      <alignment horizontal="center" vertical="center" wrapText="1"/>
    </xf>
    <xf numFmtId="0" fontId="2" fillId="2" borderId="28" xfId="1" applyFont="1" applyFill="1" applyBorder="1" applyAlignment="1" applyProtection="1">
      <alignment horizontal="center" vertical="center" wrapText="1"/>
    </xf>
  </cellXfs>
  <cellStyles count="7">
    <cellStyle name="Гиперссылка" xfId="6" builtinId="8"/>
    <cellStyle name="Заголовок" xfId="3"/>
    <cellStyle name="ЗаголовокСтолбца" xfId="4"/>
    <cellStyle name="Обычный" xfId="0" builtinId="0"/>
    <cellStyle name="Обычный_ЖКУ_проект3" xfId="5"/>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dobechkinaEA/Documents/1/&#1045;&#1048;&#1040;&#1057;%20&#1086;&#1090;&#1095;&#1077;&#1090;&#1099;/2017/JKH.OPEN.INFO.BALANCE.G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dobechkinaEA/Documents/1/&#1045;&#1048;&#1040;&#1057;%20&#1086;&#1090;&#1095;&#1077;&#1090;&#1099;/2019/JKH.OPEN.INFO.BALANCE.WA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0" refreshError="1"/>
      <sheetData sheetId="1" refreshError="1"/>
      <sheetData sheetId="2" refreshError="1"/>
      <sheetData sheetId="3">
        <row r="17">
          <cell r="F17" t="str">
            <v>ООО "Санаторий "Заполярье"</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T5" t="str">
            <v>тыс Гкал</v>
          </cell>
        </row>
        <row r="6">
          <cell r="T6" t="str">
            <v>Гкал/ч</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M2" t="str">
            <v>газ природный по регулируемой цене</v>
          </cell>
          <cell r="O2" t="str">
            <v>торги/аукционы</v>
          </cell>
        </row>
        <row r="3">
          <cell r="M3" t="str">
            <v>газ природный по нерегулируемой цене</v>
          </cell>
          <cell r="O3" t="str">
            <v>прямые договора без торгов</v>
          </cell>
        </row>
        <row r="4">
          <cell r="M4" t="str">
            <v>газ сжиженный</v>
          </cell>
          <cell r="O4" t="str">
            <v>прочее</v>
          </cell>
        </row>
        <row r="5">
          <cell r="M5" t="str">
            <v>газовый конденсат</v>
          </cell>
        </row>
        <row r="6">
          <cell r="M6" t="str">
            <v>гшз</v>
          </cell>
        </row>
        <row r="7">
          <cell r="M7" t="str">
            <v>мазут</v>
          </cell>
        </row>
        <row r="8">
          <cell r="M8" t="str">
            <v>нефть</v>
          </cell>
        </row>
        <row r="9">
          <cell r="M9" t="str">
            <v>дизельное топливо</v>
          </cell>
        </row>
        <row r="10">
          <cell r="M10" t="str">
            <v>уголь бурый</v>
          </cell>
        </row>
        <row r="11">
          <cell r="M11" t="str">
            <v>уголь каменный</v>
          </cell>
        </row>
        <row r="12">
          <cell r="M12" t="str">
            <v>торф</v>
          </cell>
        </row>
        <row r="13">
          <cell r="M13" t="str">
            <v>дрова</v>
          </cell>
        </row>
        <row r="14">
          <cell r="M14" t="str">
            <v>опил</v>
          </cell>
        </row>
        <row r="15">
          <cell r="M15" t="str">
            <v>отходы березовые</v>
          </cell>
        </row>
        <row r="16">
          <cell r="M16" t="str">
            <v>отходы осиновые</v>
          </cell>
        </row>
        <row r="17">
          <cell r="M17" t="str">
            <v>печное топливо</v>
          </cell>
        </row>
        <row r="18">
          <cell r="M18" t="str">
            <v>пилеты</v>
          </cell>
        </row>
        <row r="19">
          <cell r="M19" t="str">
            <v>смола</v>
          </cell>
        </row>
        <row r="20">
          <cell r="M20" t="str">
            <v>щепа</v>
          </cell>
        </row>
        <row r="21">
          <cell r="M21" t="str">
            <v>горючий сланец</v>
          </cell>
        </row>
        <row r="22">
          <cell r="M22" t="str">
            <v>керосин</v>
          </cell>
        </row>
        <row r="23">
          <cell r="M23" t="str">
            <v>кислородно-водородная смесь</v>
          </cell>
        </row>
        <row r="24">
          <cell r="M24" t="str">
            <v>электроэнергия (НН)</v>
          </cell>
        </row>
        <row r="25">
          <cell r="M25" t="str">
            <v>электроэнергия (СН1)</v>
          </cell>
        </row>
        <row r="26">
          <cell r="M26" t="str">
            <v>электроэнергия (СН2)</v>
          </cell>
        </row>
        <row r="27">
          <cell r="M27" t="str">
            <v>электроэнергия (ВН)</v>
          </cell>
        </row>
        <row r="28">
          <cell r="M28" t="str">
            <v>мощность</v>
          </cell>
        </row>
        <row r="29">
          <cell r="M29" t="str">
            <v>прочее</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H5" sqref="H5"/>
    </sheetView>
  </sheetViews>
  <sheetFormatPr defaultRowHeight="15"/>
  <cols>
    <col min="1" max="1" width="3.7109375" style="1" customWidth="1"/>
    <col min="2" max="2" width="7.7109375" style="1" customWidth="1"/>
    <col min="3" max="3" width="54.85546875" style="1" customWidth="1"/>
    <col min="4" max="4" width="15.28515625" style="1" bestFit="1" customWidth="1"/>
    <col min="5" max="5" width="20.85546875" style="1" customWidth="1"/>
  </cols>
  <sheetData>
    <row r="1" spans="1:5" ht="41.25" customHeight="1">
      <c r="A1" s="2"/>
      <c r="B1" s="3" t="s">
        <v>0</v>
      </c>
      <c r="C1" s="3"/>
      <c r="D1" s="3"/>
      <c r="E1" s="3"/>
    </row>
    <row r="2" spans="1:5">
      <c r="A2" s="2"/>
      <c r="B2" s="4" t="str">
        <f>IF(org=0,"Не определено",org)</f>
        <v>ООО "Санаторий "Заполярье"</v>
      </c>
      <c r="C2" s="4"/>
      <c r="D2" s="4"/>
      <c r="E2" s="4"/>
    </row>
    <row r="3" spans="1:5" ht="22.5" customHeight="1">
      <c r="A3" s="2"/>
      <c r="B3" s="77" t="s">
        <v>169</v>
      </c>
      <c r="C3" s="77"/>
      <c r="D3" s="77"/>
      <c r="E3" s="77"/>
    </row>
    <row r="4" spans="1:5" ht="23.25" thickBot="1">
      <c r="B4" s="5" t="s">
        <v>1</v>
      </c>
      <c r="C4" s="6" t="s">
        <v>2</v>
      </c>
      <c r="D4" s="6" t="s">
        <v>3</v>
      </c>
      <c r="E4" s="6" t="s">
        <v>4</v>
      </c>
    </row>
    <row r="5" spans="1:5" ht="15.75" thickTop="1">
      <c r="B5" s="7" t="s">
        <v>5</v>
      </c>
      <c r="C5" s="8" t="s">
        <v>6</v>
      </c>
      <c r="D5" s="8" t="s">
        <v>7</v>
      </c>
      <c r="E5" s="9" t="s">
        <v>8</v>
      </c>
    </row>
    <row r="6" spans="1:5" ht="22.5">
      <c r="B6" s="10" t="s">
        <v>5</v>
      </c>
      <c r="C6" s="11" t="s">
        <v>9</v>
      </c>
      <c r="D6" s="12" t="s">
        <v>10</v>
      </c>
      <c r="E6" s="13">
        <f>SUM(E7:E9)</f>
        <v>6756.9576440677974</v>
      </c>
    </row>
    <row r="7" spans="1:5">
      <c r="B7" s="10" t="s">
        <v>11</v>
      </c>
      <c r="C7" s="14"/>
      <c r="D7" s="14"/>
      <c r="E7" s="14"/>
    </row>
    <row r="8" spans="1:5">
      <c r="A8" s="15"/>
      <c r="B8" s="16" t="s">
        <v>12</v>
      </c>
      <c r="C8" s="17" t="s">
        <v>13</v>
      </c>
      <c r="D8" s="18" t="s">
        <v>10</v>
      </c>
      <c r="E8" s="19">
        <f>(7434.41661+538.79341)/1.18</f>
        <v>6756.9576440677974</v>
      </c>
    </row>
    <row r="9" spans="1:5">
      <c r="A9" s="20"/>
      <c r="B9" s="21"/>
      <c r="C9" s="22" t="s">
        <v>14</v>
      </c>
      <c r="D9" s="23"/>
      <c r="E9" s="24"/>
    </row>
    <row r="10" spans="1:5" ht="22.5">
      <c r="B10" s="10" t="s">
        <v>6</v>
      </c>
      <c r="C10" s="11" t="s">
        <v>15</v>
      </c>
      <c r="D10" s="12" t="s">
        <v>10</v>
      </c>
      <c r="E10" s="13">
        <f>SUM(E11:E15)+SUM(E18:E24)+E27+E30+E32+E34</f>
        <v>16153.43109441</v>
      </c>
    </row>
    <row r="11" spans="1:5" ht="22.5">
      <c r="B11" s="10" t="s">
        <v>16</v>
      </c>
      <c r="C11" s="25" t="s">
        <v>17</v>
      </c>
      <c r="D11" s="12" t="s">
        <v>10</v>
      </c>
      <c r="E11" s="26">
        <v>0</v>
      </c>
    </row>
    <row r="12" spans="1:5" ht="33.75">
      <c r="B12" s="10" t="s">
        <v>18</v>
      </c>
      <c r="C12" s="25" t="s">
        <v>19</v>
      </c>
      <c r="D12" s="12" t="s">
        <v>10</v>
      </c>
      <c r="E12" s="26">
        <f>4192.685*1997.18/1000</f>
        <v>8373.5466283000005</v>
      </c>
    </row>
    <row r="13" spans="1:5" ht="22.5">
      <c r="B13" s="10" t="s">
        <v>20</v>
      </c>
      <c r="C13" s="25" t="s">
        <v>21</v>
      </c>
      <c r="D13" s="12" t="s">
        <v>10</v>
      </c>
      <c r="E13" s="26">
        <f>207.593*28.58</f>
        <v>5933.0079399999995</v>
      </c>
    </row>
    <row r="14" spans="1:5" ht="33.75">
      <c r="B14" s="10" t="s">
        <v>22</v>
      </c>
      <c r="C14" s="25" t="s">
        <v>23</v>
      </c>
      <c r="D14" s="12" t="s">
        <v>10</v>
      </c>
      <c r="E14" s="26">
        <v>0</v>
      </c>
    </row>
    <row r="15" spans="1:5" ht="22.5">
      <c r="B15" s="10" t="s">
        <v>24</v>
      </c>
      <c r="C15" s="25" t="s">
        <v>25</v>
      </c>
      <c r="D15" s="12" t="s">
        <v>10</v>
      </c>
      <c r="E15" s="26">
        <f>E16*E17</f>
        <v>526.6263921100001</v>
      </c>
    </row>
    <row r="16" spans="1:5">
      <c r="B16" s="10" t="s">
        <v>26</v>
      </c>
      <c r="C16" s="27" t="s">
        <v>27</v>
      </c>
      <c r="D16" s="12" t="s">
        <v>28</v>
      </c>
      <c r="E16" s="26">
        <v>4.8310000000000004</v>
      </c>
    </row>
    <row r="17" spans="2:5">
      <c r="B17" s="10" t="s">
        <v>29</v>
      </c>
      <c r="C17" s="27" t="s">
        <v>30</v>
      </c>
      <c r="D17" s="12" t="s">
        <v>31</v>
      </c>
      <c r="E17" s="28">
        <f>4192.685*26/1000</f>
        <v>109.00981000000002</v>
      </c>
    </row>
    <row r="18" spans="2:5" ht="22.5">
      <c r="B18" s="10" t="s">
        <v>32</v>
      </c>
      <c r="C18" s="25" t="s">
        <v>33</v>
      </c>
      <c r="D18" s="12" t="s">
        <v>10</v>
      </c>
      <c r="E18" s="26">
        <v>1014.0170000000001</v>
      </c>
    </row>
    <row r="19" spans="2:5" ht="22.5">
      <c r="B19" s="10" t="s">
        <v>34</v>
      </c>
      <c r="C19" s="25" t="s">
        <v>35</v>
      </c>
      <c r="D19" s="12" t="s">
        <v>10</v>
      </c>
      <c r="E19" s="26">
        <f>E18*30.2%</f>
        <v>306.23313400000001</v>
      </c>
    </row>
    <row r="20" spans="2:5" ht="22.5">
      <c r="B20" s="10" t="s">
        <v>36</v>
      </c>
      <c r="C20" s="25" t="s">
        <v>37</v>
      </c>
      <c r="D20" s="12" t="s">
        <v>10</v>
      </c>
      <c r="E20" s="26">
        <v>0</v>
      </c>
    </row>
    <row r="21" spans="2:5" ht="22.5">
      <c r="B21" s="10" t="s">
        <v>38</v>
      </c>
      <c r="C21" s="25" t="s">
        <v>39</v>
      </c>
      <c r="D21" s="12" t="s">
        <v>10</v>
      </c>
      <c r="E21" s="26">
        <v>0</v>
      </c>
    </row>
    <row r="22" spans="2:5" ht="22.5">
      <c r="B22" s="10" t="s">
        <v>40</v>
      </c>
      <c r="C22" s="25" t="s">
        <v>41</v>
      </c>
      <c r="D22" s="12" t="s">
        <v>10</v>
      </c>
      <c r="E22" s="26">
        <v>0</v>
      </c>
    </row>
    <row r="23" spans="2:5" ht="22.5">
      <c r="B23" s="10" t="s">
        <v>42</v>
      </c>
      <c r="C23" s="25" t="s">
        <v>43</v>
      </c>
      <c r="D23" s="12" t="s">
        <v>10</v>
      </c>
      <c r="E23" s="26">
        <v>0</v>
      </c>
    </row>
    <row r="24" spans="2:5" ht="22.5">
      <c r="B24" s="10" t="s">
        <v>44</v>
      </c>
      <c r="C24" s="25" t="s">
        <v>45</v>
      </c>
      <c r="D24" s="12" t="s">
        <v>10</v>
      </c>
      <c r="E24" s="26">
        <v>0</v>
      </c>
    </row>
    <row r="25" spans="2:5">
      <c r="B25" s="10" t="s">
        <v>46</v>
      </c>
      <c r="C25" s="27" t="s">
        <v>47</v>
      </c>
      <c r="D25" s="12" t="s">
        <v>10</v>
      </c>
      <c r="E25" s="26">
        <v>0</v>
      </c>
    </row>
    <row r="26" spans="2:5">
      <c r="B26" s="10" t="s">
        <v>48</v>
      </c>
      <c r="C26" s="27" t="s">
        <v>49</v>
      </c>
      <c r="D26" s="12" t="s">
        <v>10</v>
      </c>
      <c r="E26" s="26">
        <v>0</v>
      </c>
    </row>
    <row r="27" spans="2:5" ht="22.5">
      <c r="B27" s="10" t="s">
        <v>50</v>
      </c>
      <c r="C27" s="25" t="s">
        <v>51</v>
      </c>
      <c r="D27" s="12" t="s">
        <v>10</v>
      </c>
      <c r="E27" s="26">
        <v>0</v>
      </c>
    </row>
    <row r="28" spans="2:5">
      <c r="B28" s="10" t="s">
        <v>52</v>
      </c>
      <c r="C28" s="27" t="s">
        <v>47</v>
      </c>
      <c r="D28" s="12" t="s">
        <v>10</v>
      </c>
      <c r="E28" s="26">
        <v>0</v>
      </c>
    </row>
    <row r="29" spans="2:5">
      <c r="B29" s="10" t="s">
        <v>53</v>
      </c>
      <c r="C29" s="27" t="s">
        <v>49</v>
      </c>
      <c r="D29" s="12" t="s">
        <v>10</v>
      </c>
      <c r="E29" s="26">
        <v>0</v>
      </c>
    </row>
    <row r="30" spans="2:5" ht="22.5">
      <c r="B30" s="10" t="s">
        <v>54</v>
      </c>
      <c r="C30" s="25" t="s">
        <v>55</v>
      </c>
      <c r="D30" s="12" t="s">
        <v>10</v>
      </c>
      <c r="E30" s="26">
        <v>0</v>
      </c>
    </row>
    <row r="31" spans="2:5" ht="45">
      <c r="B31" s="10" t="s">
        <v>56</v>
      </c>
      <c r="C31" s="27" t="s">
        <v>57</v>
      </c>
      <c r="D31" s="12" t="s">
        <v>58</v>
      </c>
      <c r="E31" s="29" t="s">
        <v>59</v>
      </c>
    </row>
    <row r="32" spans="2:5" ht="33.75">
      <c r="B32" s="10" t="s">
        <v>60</v>
      </c>
      <c r="C32" s="25" t="s">
        <v>61</v>
      </c>
      <c r="D32" s="12" t="s">
        <v>10</v>
      </c>
      <c r="E32" s="26">
        <v>0</v>
      </c>
    </row>
    <row r="33" spans="2:5" ht="45">
      <c r="B33" s="10" t="s">
        <v>62</v>
      </c>
      <c r="C33" s="27" t="s">
        <v>57</v>
      </c>
      <c r="D33" s="12" t="s">
        <v>58</v>
      </c>
      <c r="E33" s="29" t="s">
        <v>59</v>
      </c>
    </row>
    <row r="34" spans="2:5" ht="78.75">
      <c r="B34" s="10" t="s">
        <v>63</v>
      </c>
      <c r="C34" s="25" t="s">
        <v>64</v>
      </c>
      <c r="D34" s="12" t="s">
        <v>10</v>
      </c>
      <c r="E34" s="13">
        <f>SUM(E35:E36)</f>
        <v>0</v>
      </c>
    </row>
    <row r="35" spans="2:5">
      <c r="B35" s="10" t="s">
        <v>65</v>
      </c>
      <c r="C35" s="14"/>
      <c r="D35" s="14"/>
      <c r="E35" s="14"/>
    </row>
    <row r="36" spans="2:5">
      <c r="B36" s="21"/>
      <c r="C36" s="30" t="s">
        <v>66</v>
      </c>
      <c r="D36" s="23"/>
      <c r="E36" s="24"/>
    </row>
    <row r="37" spans="2:5" ht="22.5">
      <c r="B37" s="10" t="s">
        <v>7</v>
      </c>
      <c r="C37" s="11" t="s">
        <v>67</v>
      </c>
      <c r="D37" s="12" t="s">
        <v>10</v>
      </c>
      <c r="E37" s="26">
        <f>List02_p1-List02_p3</f>
        <v>0</v>
      </c>
    </row>
    <row r="38" spans="2:5" ht="33.75">
      <c r="B38" s="10" t="s">
        <v>68</v>
      </c>
      <c r="C38" s="25" t="s">
        <v>69</v>
      </c>
      <c r="D38" s="12" t="s">
        <v>10</v>
      </c>
      <c r="E38" s="26">
        <v>0</v>
      </c>
    </row>
    <row r="39" spans="2:5" ht="33.75">
      <c r="B39" s="10" t="s">
        <v>8</v>
      </c>
      <c r="C39" s="11" t="s">
        <v>70</v>
      </c>
      <c r="D39" s="12" t="s">
        <v>10</v>
      </c>
      <c r="E39" s="26">
        <v>0</v>
      </c>
    </row>
    <row r="40" spans="2:5">
      <c r="B40" s="10" t="s">
        <v>71</v>
      </c>
      <c r="C40" s="25" t="s">
        <v>72</v>
      </c>
      <c r="D40" s="12" t="s">
        <v>10</v>
      </c>
      <c r="E40" s="26">
        <v>0</v>
      </c>
    </row>
    <row r="41" spans="2:5">
      <c r="B41" s="10" t="s">
        <v>73</v>
      </c>
      <c r="C41" s="25" t="s">
        <v>74</v>
      </c>
      <c r="D41" s="12" t="s">
        <v>10</v>
      </c>
      <c r="E41" s="26">
        <v>0</v>
      </c>
    </row>
    <row r="42" spans="2:5" ht="22.5">
      <c r="B42" s="10" t="s">
        <v>75</v>
      </c>
      <c r="C42" s="11" t="s">
        <v>76</v>
      </c>
      <c r="D42" s="12" t="s">
        <v>10</v>
      </c>
      <c r="E42" s="26">
        <f>E37-E39</f>
        <v>0</v>
      </c>
    </row>
    <row r="43" spans="2:5" ht="22.5">
      <c r="B43" s="10" t="s">
        <v>77</v>
      </c>
      <c r="C43" s="11" t="s">
        <v>78</v>
      </c>
      <c r="D43" s="12" t="s">
        <v>58</v>
      </c>
      <c r="E43" s="31"/>
    </row>
    <row r="44" spans="2:5" ht="22.5">
      <c r="B44" s="10" t="s">
        <v>79</v>
      </c>
      <c r="C44" s="11" t="s">
        <v>80</v>
      </c>
      <c r="D44" s="12" t="s">
        <v>81</v>
      </c>
      <c r="E44" s="26">
        <v>207.59299999999999</v>
      </c>
    </row>
    <row r="45" spans="2:5" ht="33.75">
      <c r="B45" s="10" t="s">
        <v>82</v>
      </c>
      <c r="C45" s="11" t="s">
        <v>83</v>
      </c>
      <c r="D45" s="12" t="s">
        <v>81</v>
      </c>
      <c r="E45" s="28">
        <v>0</v>
      </c>
    </row>
    <row r="46" spans="2:5" ht="22.5">
      <c r="B46" s="10" t="s">
        <v>84</v>
      </c>
      <c r="C46" s="11" t="s">
        <v>85</v>
      </c>
      <c r="D46" s="32" t="s">
        <v>86</v>
      </c>
      <c r="E46" s="28">
        <v>0</v>
      </c>
    </row>
    <row r="47" spans="2:5" ht="33.75">
      <c r="B47" s="10" t="s">
        <v>87</v>
      </c>
      <c r="C47" s="11" t="s">
        <v>88</v>
      </c>
      <c r="D47" s="12" t="s">
        <v>89</v>
      </c>
      <c r="E47" s="28">
        <v>4.192685</v>
      </c>
    </row>
    <row r="48" spans="2:5">
      <c r="B48" s="10" t="s">
        <v>90</v>
      </c>
      <c r="C48" s="11" t="s">
        <v>91</v>
      </c>
      <c r="D48" s="12" t="s">
        <v>92</v>
      </c>
      <c r="E48" s="26">
        <v>0</v>
      </c>
    </row>
    <row r="49" spans="2:5" ht="22.5">
      <c r="B49" s="10" t="s">
        <v>93</v>
      </c>
      <c r="C49" s="11" t="s">
        <v>94</v>
      </c>
      <c r="D49" s="12" t="s">
        <v>95</v>
      </c>
      <c r="E49" s="26">
        <v>22</v>
      </c>
    </row>
    <row r="50" spans="2:5" ht="33.75">
      <c r="B50" s="10" t="s">
        <v>96</v>
      </c>
      <c r="C50" s="11" t="s">
        <v>97</v>
      </c>
      <c r="D50" s="12" t="s">
        <v>98</v>
      </c>
      <c r="E50" s="26">
        <f>E17/E44</f>
        <v>0.52511313001883508</v>
      </c>
    </row>
    <row r="51" spans="2:5" ht="101.25">
      <c r="B51" s="10" t="s">
        <v>99</v>
      </c>
      <c r="C51" s="11" t="s">
        <v>100</v>
      </c>
      <c r="D51" s="12" t="s">
        <v>58</v>
      </c>
      <c r="E51" s="33" t="s">
        <v>101</v>
      </c>
    </row>
    <row r="52" spans="2:5">
      <c r="B52" s="34"/>
      <c r="C52" s="34"/>
      <c r="D52" s="34"/>
      <c r="E52" s="34"/>
    </row>
    <row r="54" spans="2:5">
      <c r="B54" s="35" t="s">
        <v>102</v>
      </c>
      <c r="C54" s="36" t="s">
        <v>103</v>
      </c>
      <c r="D54" s="36"/>
      <c r="E54" s="36"/>
    </row>
    <row r="55" spans="2:5">
      <c r="B55" s="35"/>
      <c r="C55" s="36" t="s">
        <v>104</v>
      </c>
      <c r="D55" s="36"/>
      <c r="E55" s="36"/>
    </row>
    <row r="56" spans="2:5">
      <c r="B56" s="37" t="s">
        <v>105</v>
      </c>
      <c r="C56" s="38" t="s">
        <v>106</v>
      </c>
      <c r="D56" s="38"/>
      <c r="E56" s="38"/>
    </row>
    <row r="57" spans="2:5">
      <c r="C57" s="36"/>
      <c r="D57" s="36"/>
      <c r="E57" s="36"/>
    </row>
  </sheetData>
  <mergeCells count="7">
    <mergeCell ref="B1:E1"/>
    <mergeCell ref="B2:E2"/>
    <mergeCell ref="C54:E54"/>
    <mergeCell ref="C55:E55"/>
    <mergeCell ref="C56:E56"/>
    <mergeCell ref="C57:E57"/>
    <mergeCell ref="B3:E3"/>
  </mergeCells>
  <dataValidations count="7">
    <dataValidation type="decimal" allowBlank="1" showErrorMessage="1" errorTitle="Ошибка" error="Допускается ввод только действительных чисел!" sqref="E37 E65573 E131109 E196645 E262181 E327717 E393253 E458789 E524325 E589861 E655397 E720933 E786469 E852005 E917541 E983077">
      <formula1>-9.99999999999999E+23</formula1>
      <formula2>9.99999999999999E+23</formula2>
    </dataValidation>
    <dataValidation type="decimal" allowBlank="1" showErrorMessage="1" errorTitle="Ошибка" error="Допускается ввод только действительных чисел!" sqref="E39:E40 E65575:E65576 E131111:E131112 E196647:E196648 E262183:E262184 E327719:E327720 E393255:E393256 E458791:E458792 E524327:E524328 E589863:E589864 E655399:E655400 E720935:E720936 E786471:E786472 E852007:E852008 E917543:E917544 E983079:E983080 E42 E65578 E131114 E196650 E262186 E327722 E393258 E458794 E524330 E589866 E655402 E720938 E786474 E852010 E917546 E983082">
      <formula1>-9.99999999999999E+37</formula1>
      <formula2>9.99999999999999E+37</formula2>
    </dataValidation>
    <dataValidation type="list" allowBlank="1" showInputMessage="1" showErrorMessage="1" errorTitle="Ошибка" error="Выберите значение из списка" prompt="Выберите значение из списка" sqref="D46 D65582 D131118 D196654 D262190 D327726 D393262 D458798 D524334 D589870 D655406 D720942 D786478 D852014 D917550 D983086">
      <formula1>unit_2_for_List02</formula1>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E43 E65579 E131115 E196651 E262187 E327723 E393259 E458795 E524331 E589867 E655403 E720939 E786475 E852011 E917547 E983083">
      <formula1>900</formula1>
    </dataValidation>
    <dataValidation type="decimal" allowBlank="1" showErrorMessage="1" errorTitle="Ошибка" error="Допускается ввод от 0 до 100%!" sqref="E48 E65584 E131120 E196656 E262192 E327728 E393264 E458800 E524336 E589872 E655408 E720944 E786480 E852016 E917552 E983088">
      <formula1>0</formula1>
      <formula2>100</formula2>
    </dataValidation>
    <dataValidation type="decimal" allowBlank="1" showErrorMessage="1" errorTitle="Ошибка" error="Допускается ввод только неотрицательных чисел!" sqref="E49:E50 E65585:E65586 E131121:E131122 E196657:E196658 E262193:E262194 E327729:E327730 E393265:E393266 E458801:E458802 E524337:E524338 E589873:E589874 E655409:E655410 E720945:E720946 E786481:E786482 E852017:E852018 E917553:E917554 E983089:E983090 E32 E65568 E131104 E196640 E262176 E327712 E393248 E458784 E524320 E589856 E655392 E720928 E786464 E852000 E917536 E983072 E44:E47 E65580:E65583 E131116:E131119 E196652:E196655 E262188:E262191 E327724:E327727 E393260:E393263 E458796:E458799 E524332:E524335 E589868:E589871 E655404:E655407 E720940:E720943 E786476:E786479 E852012:E852015 E917548:E917551 E983084:E983087 E11:E30 E65547:E65566 E131083:E131102 E196619:E196638 E262155:E262174 E327691:E327710 E393227:E393246 E458763:E458782 E524299:E524318 E589835:E589854 E655371:E655390 E720907:E720926 E786443:E786462 E851979:E851998 E917515:E917534 E983051:E983070 E8 E65544 E131080 E196616 E262152 E327688 E393224 E458760 E524296 E589832 E655368 E720904 E786440 E851976 E917512 E983048 E41 E65577 E131113 E196649 E262185 E327721 E393257 E458793 E524329 E589865 E655401 E720937 E786473 E852009 E917545 E983081 E38 E65574 E131110 E196646 E262182 E327718 E393254 E458790 E524326 E589862 E655398 E720934 E786470 E852006 E917542 E983078">
      <formula1>0</formula1>
      <formula2>9.99999999999999E+23</formula2>
    </dataValidation>
    <dataValidation type="textLength" operator="lessThanOrEqual" allowBlank="1" showInputMessage="1" showErrorMessage="1" errorTitle="Ошибка" error="Допускается ввод не более 900 символов!" sqref="E51 E65587 E131123 E196659 E262195 E327731 E393267 E458803 E524339 E589875 E655411 E720947 E786483 E852019 E917555 E983091 C8 C65544 C131080 C196616 C262152 C327688 C393224 C458760 C524296 C589832 C655368 C720904 C786440 C851976 C917512 C983048">
      <formula1>900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workbookViewId="0">
      <selection activeCell="J4" sqref="J4"/>
    </sheetView>
  </sheetViews>
  <sheetFormatPr defaultRowHeight="15"/>
  <cols>
    <col min="1" max="1" width="3.7109375" style="1" customWidth="1"/>
    <col min="2" max="2" width="9.42578125" style="1" customWidth="1"/>
    <col min="3" max="3" width="54.5703125" style="1" customWidth="1"/>
    <col min="4" max="4" width="16" style="1" customWidth="1"/>
    <col min="5" max="5" width="20.85546875" style="1" customWidth="1"/>
  </cols>
  <sheetData>
    <row r="1" spans="1:5" ht="48.75" customHeight="1">
      <c r="A1" s="2"/>
      <c r="B1" s="39" t="s">
        <v>0</v>
      </c>
      <c r="C1" s="39"/>
      <c r="D1" s="39"/>
      <c r="E1" s="39"/>
    </row>
    <row r="2" spans="1:5" ht="21" customHeight="1">
      <c r="A2" s="2"/>
      <c r="B2" s="40" t="str">
        <f>IF(org=0,"Не определено",org)</f>
        <v>ООО "Санаторий "Заполярье"</v>
      </c>
      <c r="C2" s="40"/>
      <c r="D2" s="40"/>
      <c r="E2" s="40"/>
    </row>
    <row r="3" spans="1:5" ht="18" customHeight="1">
      <c r="A3" s="2"/>
      <c r="B3" s="76" t="s">
        <v>169</v>
      </c>
      <c r="C3" s="76"/>
      <c r="D3" s="76"/>
      <c r="E3" s="76"/>
    </row>
    <row r="4" spans="1:5" ht="33" customHeight="1" thickBot="1">
      <c r="B4" s="41" t="s">
        <v>1</v>
      </c>
      <c r="C4" s="42" t="s">
        <v>2</v>
      </c>
      <c r="D4" s="43" t="s">
        <v>3</v>
      </c>
      <c r="E4" s="43" t="s">
        <v>4</v>
      </c>
    </row>
    <row r="5" spans="1:5" ht="15.75" thickTop="1">
      <c r="B5" s="44" t="s">
        <v>5</v>
      </c>
      <c r="C5" s="44" t="s">
        <v>6</v>
      </c>
      <c r="D5" s="44" t="s">
        <v>7</v>
      </c>
      <c r="E5" s="44" t="s">
        <v>8</v>
      </c>
    </row>
    <row r="6" spans="1:5" ht="22.5">
      <c r="B6" s="45" t="s">
        <v>5</v>
      </c>
      <c r="C6" s="46" t="s">
        <v>9</v>
      </c>
      <c r="D6" s="47" t="s">
        <v>10</v>
      </c>
      <c r="E6" s="48">
        <f>SUM(E7:E9)</f>
        <v>8515.6216864406797</v>
      </c>
    </row>
    <row r="7" spans="1:5">
      <c r="B7" s="45" t="s">
        <v>11</v>
      </c>
      <c r="C7" s="49"/>
      <c r="D7" s="49"/>
      <c r="E7" s="49"/>
    </row>
    <row r="8" spans="1:5">
      <c r="A8" s="15"/>
      <c r="B8" s="50" t="s">
        <v>12</v>
      </c>
      <c r="C8" s="51" t="s">
        <v>107</v>
      </c>
      <c r="D8" s="52" t="s">
        <v>10</v>
      </c>
      <c r="E8" s="53">
        <f>10048.43359/1.18</f>
        <v>8515.6216864406797</v>
      </c>
    </row>
    <row r="9" spans="1:5">
      <c r="A9" s="20"/>
      <c r="B9" s="54"/>
      <c r="C9" s="55" t="s">
        <v>14</v>
      </c>
      <c r="D9" s="56"/>
      <c r="E9" s="57"/>
    </row>
    <row r="10" spans="1:5" ht="22.5">
      <c r="B10" s="45" t="s">
        <v>6</v>
      </c>
      <c r="C10" s="46" t="s">
        <v>15</v>
      </c>
      <c r="D10" s="47" t="s">
        <v>10</v>
      </c>
      <c r="E10" s="48">
        <f>SUM(E11:E12)+E20+SUM(E23:E31)+E34+E37+E39</f>
        <v>12431.04443</v>
      </c>
    </row>
    <row r="11" spans="1:5" ht="22.5">
      <c r="B11" s="45" t="s">
        <v>16</v>
      </c>
      <c r="C11" s="58" t="s">
        <v>108</v>
      </c>
      <c r="D11" s="47" t="s">
        <v>10</v>
      </c>
      <c r="E11" s="59">
        <v>0</v>
      </c>
    </row>
    <row r="12" spans="1:5">
      <c r="B12" s="45" t="s">
        <v>18</v>
      </c>
      <c r="C12" s="58" t="s">
        <v>109</v>
      </c>
      <c r="D12" s="47" t="s">
        <v>10</v>
      </c>
      <c r="E12" s="48">
        <f>SUMIF(flagSum_List02_2,"p",E13:E19)</f>
        <v>0</v>
      </c>
    </row>
    <row r="13" spans="1:5">
      <c r="B13" s="60" t="s">
        <v>163</v>
      </c>
      <c r="C13" s="49"/>
      <c r="D13" s="49"/>
      <c r="E13" s="49"/>
    </row>
    <row r="14" spans="1:5">
      <c r="A14" s="15" t="s">
        <v>110</v>
      </c>
      <c r="B14" s="50" t="s">
        <v>164</v>
      </c>
      <c r="C14" s="61" t="s">
        <v>111</v>
      </c>
      <c r="D14" s="52" t="s">
        <v>58</v>
      </c>
      <c r="E14" s="49">
        <f>E15*E16+E17</f>
        <v>17803.46458</v>
      </c>
    </row>
    <row r="15" spans="1:5">
      <c r="A15" s="62"/>
      <c r="B15" s="63" t="s">
        <v>165</v>
      </c>
      <c r="C15" s="64" t="s">
        <v>112</v>
      </c>
      <c r="D15" s="65" t="s">
        <v>81</v>
      </c>
      <c r="E15" s="59">
        <v>3210.7240000000002</v>
      </c>
    </row>
    <row r="16" spans="1:5">
      <c r="A16" s="62"/>
      <c r="B16" s="63" t="s">
        <v>166</v>
      </c>
      <c r="C16" s="64" t="s">
        <v>113</v>
      </c>
      <c r="D16" s="52" t="s">
        <v>10</v>
      </c>
      <c r="E16" s="59">
        <v>5.5449999999999999</v>
      </c>
    </row>
    <row r="17" spans="1:5">
      <c r="A17" s="62"/>
      <c r="B17" s="63" t="s">
        <v>167</v>
      </c>
      <c r="C17" s="64" t="s">
        <v>114</v>
      </c>
      <c r="D17" s="52" t="s">
        <v>10</v>
      </c>
      <c r="E17" s="59">
        <v>0</v>
      </c>
    </row>
    <row r="18" spans="1:5" ht="30">
      <c r="A18" s="62"/>
      <c r="B18" s="63" t="s">
        <v>168</v>
      </c>
      <c r="C18" s="64" t="s">
        <v>115</v>
      </c>
      <c r="D18" s="52" t="s">
        <v>58</v>
      </c>
      <c r="E18" s="66" t="s">
        <v>116</v>
      </c>
    </row>
    <row r="19" spans="1:5">
      <c r="B19" s="54"/>
      <c r="C19" s="67" t="s">
        <v>117</v>
      </c>
      <c r="D19" s="56"/>
      <c r="E19" s="57"/>
    </row>
    <row r="20" spans="1:5" ht="22.5">
      <c r="B20" s="45" t="s">
        <v>20</v>
      </c>
      <c r="C20" s="58" t="s">
        <v>118</v>
      </c>
      <c r="D20" s="47" t="s">
        <v>10</v>
      </c>
      <c r="E20" s="59">
        <f>E21*E22</f>
        <v>4289.31203</v>
      </c>
    </row>
    <row r="21" spans="1:5">
      <c r="B21" s="45" t="s">
        <v>119</v>
      </c>
      <c r="C21" s="68" t="s">
        <v>27</v>
      </c>
      <c r="D21" s="47" t="s">
        <v>28</v>
      </c>
      <c r="E21" s="59">
        <v>5.71</v>
      </c>
    </row>
    <row r="22" spans="1:5">
      <c r="B22" s="45" t="s">
        <v>120</v>
      </c>
      <c r="C22" s="68" t="s">
        <v>121</v>
      </c>
      <c r="D22" s="47" t="s">
        <v>31</v>
      </c>
      <c r="E22" s="69">
        <v>751.19299999999998</v>
      </c>
    </row>
    <row r="23" spans="1:5" ht="22.5">
      <c r="B23" s="45" t="s">
        <v>22</v>
      </c>
      <c r="C23" s="58" t="s">
        <v>122</v>
      </c>
      <c r="D23" s="47" t="s">
        <v>10</v>
      </c>
      <c r="E23" s="59">
        <v>510.56</v>
      </c>
    </row>
    <row r="24" spans="1:5" ht="30">
      <c r="B24" s="45" t="s">
        <v>24</v>
      </c>
      <c r="C24" s="70" t="s">
        <v>123</v>
      </c>
      <c r="D24" s="47" t="s">
        <v>10</v>
      </c>
      <c r="E24" s="59">
        <v>0</v>
      </c>
    </row>
    <row r="25" spans="1:5" ht="22.5">
      <c r="B25" s="45" t="s">
        <v>124</v>
      </c>
      <c r="C25" s="58" t="s">
        <v>33</v>
      </c>
      <c r="D25" s="47" t="s">
        <v>10</v>
      </c>
      <c r="E25" s="59">
        <v>4056.2</v>
      </c>
    </row>
    <row r="26" spans="1:5" ht="22.5">
      <c r="B26" s="45" t="s">
        <v>32</v>
      </c>
      <c r="C26" s="58" t="s">
        <v>35</v>
      </c>
      <c r="D26" s="47" t="s">
        <v>10</v>
      </c>
      <c r="E26" s="59">
        <f>E25*30.2%</f>
        <v>1224.9723999999999</v>
      </c>
    </row>
    <row r="27" spans="1:5" ht="22.5">
      <c r="B27" s="45" t="s">
        <v>34</v>
      </c>
      <c r="C27" s="58" t="s">
        <v>37</v>
      </c>
      <c r="D27" s="47" t="s">
        <v>10</v>
      </c>
      <c r="E27" s="59">
        <v>0</v>
      </c>
    </row>
    <row r="28" spans="1:5" ht="22.5">
      <c r="B28" s="45" t="s">
        <v>36</v>
      </c>
      <c r="C28" s="58" t="s">
        <v>39</v>
      </c>
      <c r="D28" s="47" t="s">
        <v>10</v>
      </c>
      <c r="E28" s="59">
        <v>0</v>
      </c>
    </row>
    <row r="29" spans="1:5" ht="22.5">
      <c r="B29" s="45" t="s">
        <v>38</v>
      </c>
      <c r="C29" s="58" t="s">
        <v>41</v>
      </c>
      <c r="D29" s="47" t="s">
        <v>10</v>
      </c>
      <c r="E29" s="59">
        <v>2350</v>
      </c>
    </row>
    <row r="30" spans="1:5" ht="30">
      <c r="B30" s="45" t="s">
        <v>40</v>
      </c>
      <c r="C30" s="70" t="s">
        <v>43</v>
      </c>
      <c r="D30" s="47" t="s">
        <v>10</v>
      </c>
      <c r="E30" s="59">
        <v>0</v>
      </c>
    </row>
    <row r="31" spans="1:5" ht="22.5">
      <c r="B31" s="45" t="s">
        <v>42</v>
      </c>
      <c r="C31" s="58" t="s">
        <v>45</v>
      </c>
      <c r="D31" s="47" t="s">
        <v>10</v>
      </c>
      <c r="E31" s="59">
        <v>0</v>
      </c>
    </row>
    <row r="32" spans="1:5">
      <c r="B32" s="45" t="s">
        <v>125</v>
      </c>
      <c r="C32" s="68" t="s">
        <v>47</v>
      </c>
      <c r="D32" s="47" t="s">
        <v>10</v>
      </c>
      <c r="E32" s="59">
        <v>2060.6999999999998</v>
      </c>
    </row>
    <row r="33" spans="2:5">
      <c r="B33" s="45" t="s">
        <v>126</v>
      </c>
      <c r="C33" s="68" t="s">
        <v>49</v>
      </c>
      <c r="D33" s="47" t="s">
        <v>10</v>
      </c>
      <c r="E33" s="59">
        <v>0</v>
      </c>
    </row>
    <row r="34" spans="2:5" ht="22.5">
      <c r="B34" s="45" t="s">
        <v>44</v>
      </c>
      <c r="C34" s="58" t="s">
        <v>51</v>
      </c>
      <c r="D34" s="47" t="s">
        <v>10</v>
      </c>
      <c r="E34" s="59">
        <v>0</v>
      </c>
    </row>
    <row r="35" spans="2:5">
      <c r="B35" s="45" t="s">
        <v>46</v>
      </c>
      <c r="C35" s="68" t="s">
        <v>47</v>
      </c>
      <c r="D35" s="47" t="s">
        <v>10</v>
      </c>
      <c r="E35" s="59">
        <v>0</v>
      </c>
    </row>
    <row r="36" spans="2:5">
      <c r="B36" s="45" t="s">
        <v>48</v>
      </c>
      <c r="C36" s="68" t="s">
        <v>49</v>
      </c>
      <c r="D36" s="47" t="s">
        <v>10</v>
      </c>
      <c r="E36" s="59">
        <v>0</v>
      </c>
    </row>
    <row r="37" spans="2:5" ht="22.5">
      <c r="B37" s="45" t="s">
        <v>50</v>
      </c>
      <c r="C37" s="58" t="s">
        <v>55</v>
      </c>
      <c r="D37" s="47" t="s">
        <v>10</v>
      </c>
      <c r="E37" s="59">
        <v>0</v>
      </c>
    </row>
    <row r="38" spans="2:5" ht="45">
      <c r="B38" s="45" t="s">
        <v>52</v>
      </c>
      <c r="C38" s="68" t="s">
        <v>57</v>
      </c>
      <c r="D38" s="47" t="s">
        <v>58</v>
      </c>
      <c r="E38" s="71" t="s">
        <v>59</v>
      </c>
    </row>
    <row r="39" spans="2:5" ht="33.75">
      <c r="B39" s="45" t="s">
        <v>54</v>
      </c>
      <c r="C39" s="58" t="s">
        <v>127</v>
      </c>
      <c r="D39" s="47" t="s">
        <v>10</v>
      </c>
      <c r="E39" s="48">
        <f>SUM(E40:E41)</f>
        <v>0</v>
      </c>
    </row>
    <row r="40" spans="2:5">
      <c r="B40" s="45" t="s">
        <v>128</v>
      </c>
      <c r="C40" s="49"/>
      <c r="D40" s="49"/>
      <c r="E40" s="49"/>
    </row>
    <row r="41" spans="2:5">
      <c r="B41" s="54"/>
      <c r="C41" s="67" t="s">
        <v>66</v>
      </c>
      <c r="D41" s="56"/>
      <c r="E41" s="57"/>
    </row>
    <row r="42" spans="2:5" ht="22.5">
      <c r="B42" s="45" t="s">
        <v>7</v>
      </c>
      <c r="C42" s="46" t="s">
        <v>129</v>
      </c>
      <c r="D42" s="47" t="s">
        <v>10</v>
      </c>
      <c r="E42" s="59">
        <f>List02_p1-List02_p3</f>
        <v>0</v>
      </c>
    </row>
    <row r="43" spans="2:5" ht="22.5">
      <c r="B43" s="45" t="s">
        <v>8</v>
      </c>
      <c r="C43" s="46" t="s">
        <v>67</v>
      </c>
      <c r="D43" s="47" t="s">
        <v>10</v>
      </c>
      <c r="E43" s="59">
        <v>0</v>
      </c>
    </row>
    <row r="44" spans="2:5" ht="33.75">
      <c r="B44" s="45" t="s">
        <v>71</v>
      </c>
      <c r="C44" s="58" t="s">
        <v>130</v>
      </c>
      <c r="D44" s="47" t="s">
        <v>10</v>
      </c>
      <c r="E44" s="59">
        <v>0</v>
      </c>
    </row>
    <row r="45" spans="2:5" ht="33.75">
      <c r="B45" s="45" t="s">
        <v>75</v>
      </c>
      <c r="C45" s="46" t="s">
        <v>131</v>
      </c>
      <c r="D45" s="47" t="s">
        <v>10</v>
      </c>
      <c r="E45" s="59">
        <v>0</v>
      </c>
    </row>
    <row r="46" spans="2:5">
      <c r="B46" s="45" t="s">
        <v>132</v>
      </c>
      <c r="C46" s="58" t="s">
        <v>133</v>
      </c>
      <c r="D46" s="47" t="s">
        <v>10</v>
      </c>
      <c r="E46" s="59">
        <v>0</v>
      </c>
    </row>
    <row r="47" spans="2:5">
      <c r="B47" s="45" t="s">
        <v>77</v>
      </c>
      <c r="C47" s="46" t="s">
        <v>74</v>
      </c>
      <c r="D47" s="47" t="s">
        <v>10</v>
      </c>
      <c r="E47" s="59">
        <v>0</v>
      </c>
    </row>
    <row r="48" spans="2:5" ht="22.5">
      <c r="B48" s="45" t="s">
        <v>79</v>
      </c>
      <c r="C48" s="46" t="s">
        <v>134</v>
      </c>
      <c r="D48" s="47" t="s">
        <v>58</v>
      </c>
      <c r="E48" s="72"/>
    </row>
    <row r="49" spans="2:5" ht="45">
      <c r="B49" s="45" t="s">
        <v>82</v>
      </c>
      <c r="C49" s="46" t="s">
        <v>135</v>
      </c>
      <c r="D49" s="47" t="s">
        <v>86</v>
      </c>
      <c r="E49" s="53">
        <v>22.47</v>
      </c>
    </row>
    <row r="50" spans="2:5">
      <c r="B50" s="45" t="s">
        <v>136</v>
      </c>
      <c r="C50" s="49"/>
      <c r="D50" s="49"/>
      <c r="E50" s="49"/>
    </row>
    <row r="51" spans="2:5">
      <c r="B51" s="54"/>
      <c r="C51" s="55" t="s">
        <v>137</v>
      </c>
      <c r="D51" s="56"/>
      <c r="E51" s="57"/>
    </row>
    <row r="52" spans="2:5" ht="22.5">
      <c r="B52" s="45" t="s">
        <v>84</v>
      </c>
      <c r="C52" s="46" t="s">
        <v>138</v>
      </c>
      <c r="D52" s="47" t="s">
        <v>86</v>
      </c>
      <c r="E52" s="59">
        <v>21.7</v>
      </c>
    </row>
    <row r="53" spans="2:5" ht="33.75">
      <c r="B53" s="45" t="s">
        <v>87</v>
      </c>
      <c r="C53" s="46" t="s">
        <v>139</v>
      </c>
      <c r="D53" s="47" t="s">
        <v>89</v>
      </c>
      <c r="E53" s="69">
        <v>22.972270000000002</v>
      </c>
    </row>
    <row r="54" spans="2:5" ht="33.75">
      <c r="B54" s="45" t="s">
        <v>90</v>
      </c>
      <c r="C54" s="46" t="s">
        <v>140</v>
      </c>
      <c r="D54" s="47" t="s">
        <v>89</v>
      </c>
      <c r="E54" s="69">
        <v>0</v>
      </c>
    </row>
    <row r="55" spans="2:5" ht="33.75">
      <c r="B55" s="45" t="s">
        <v>93</v>
      </c>
      <c r="C55" s="46" t="s">
        <v>141</v>
      </c>
      <c r="D55" s="47" t="s">
        <v>89</v>
      </c>
      <c r="E55" s="73">
        <f>SUM(E56:E57)</f>
        <v>5.4770000000000003</v>
      </c>
    </row>
    <row r="56" spans="2:5">
      <c r="B56" s="45" t="s">
        <v>142</v>
      </c>
      <c r="C56" s="58" t="s">
        <v>143</v>
      </c>
      <c r="D56" s="47" t="s">
        <v>89</v>
      </c>
      <c r="E56" s="69">
        <v>1.2470000000000001</v>
      </c>
    </row>
    <row r="57" spans="2:5" ht="22.5">
      <c r="B57" s="45" t="s">
        <v>144</v>
      </c>
      <c r="C57" s="58" t="s">
        <v>145</v>
      </c>
      <c r="D57" s="47" t="s">
        <v>89</v>
      </c>
      <c r="E57" s="69">
        <v>4.2300000000000004</v>
      </c>
    </row>
    <row r="58" spans="2:5" ht="33.75">
      <c r="B58" s="45" t="s">
        <v>96</v>
      </c>
      <c r="C58" s="46" t="s">
        <v>146</v>
      </c>
      <c r="D58" s="47" t="s">
        <v>147</v>
      </c>
      <c r="E58" s="59">
        <v>0</v>
      </c>
    </row>
    <row r="59" spans="2:5">
      <c r="B59" s="45" t="s">
        <v>99</v>
      </c>
      <c r="C59" s="46" t="s">
        <v>148</v>
      </c>
      <c r="D59" s="47" t="s">
        <v>89</v>
      </c>
      <c r="E59" s="69">
        <v>2.598309</v>
      </c>
    </row>
    <row r="60" spans="2:5" ht="22.5">
      <c r="B60" s="45" t="s">
        <v>149</v>
      </c>
      <c r="C60" s="46" t="s">
        <v>94</v>
      </c>
      <c r="D60" s="47" t="s">
        <v>95</v>
      </c>
      <c r="E60" s="59">
        <v>22</v>
      </c>
    </row>
    <row r="61" spans="2:5" ht="22.5">
      <c r="B61" s="45" t="s">
        <v>150</v>
      </c>
      <c r="C61" s="46" t="s">
        <v>151</v>
      </c>
      <c r="D61" s="47" t="s">
        <v>95</v>
      </c>
      <c r="E61" s="59">
        <v>0</v>
      </c>
    </row>
    <row r="62" spans="2:5" ht="45">
      <c r="B62" s="45" t="s">
        <v>152</v>
      </c>
      <c r="C62" s="46" t="s">
        <v>153</v>
      </c>
      <c r="D62" s="47" t="s">
        <v>154</v>
      </c>
      <c r="E62" s="74">
        <v>160.68</v>
      </c>
    </row>
    <row r="63" spans="2:5">
      <c r="B63" s="45" t="s">
        <v>155</v>
      </c>
      <c r="C63" s="49"/>
      <c r="D63" s="49"/>
      <c r="E63" s="49"/>
    </row>
    <row r="64" spans="2:5">
      <c r="B64" s="54"/>
      <c r="C64" s="55" t="s">
        <v>137</v>
      </c>
      <c r="D64" s="56"/>
      <c r="E64" s="57"/>
    </row>
    <row r="65" spans="2:5" ht="45">
      <c r="B65" s="45" t="s">
        <v>156</v>
      </c>
      <c r="C65" s="46" t="s">
        <v>157</v>
      </c>
      <c r="D65" s="47" t="s">
        <v>158</v>
      </c>
      <c r="E65" s="59">
        <v>32.700000000000003</v>
      </c>
    </row>
    <row r="66" spans="2:5" ht="45">
      <c r="B66" s="45" t="s">
        <v>159</v>
      </c>
      <c r="C66" s="46" t="s">
        <v>160</v>
      </c>
      <c r="D66" s="47" t="s">
        <v>161</v>
      </c>
      <c r="E66" s="59">
        <v>0.5</v>
      </c>
    </row>
    <row r="67" spans="2:5" ht="101.25">
      <c r="B67" s="45" t="s">
        <v>162</v>
      </c>
      <c r="C67" s="46" t="s">
        <v>100</v>
      </c>
      <c r="D67" s="47" t="s">
        <v>58</v>
      </c>
      <c r="E67" s="33" t="s">
        <v>101</v>
      </c>
    </row>
    <row r="69" spans="2:5">
      <c r="B69" s="35" t="s">
        <v>102</v>
      </c>
      <c r="C69" s="75" t="s">
        <v>103</v>
      </c>
      <c r="D69" s="75"/>
      <c r="E69" s="75"/>
    </row>
  </sheetData>
  <mergeCells count="4">
    <mergeCell ref="B1:E1"/>
    <mergeCell ref="B2:E2"/>
    <mergeCell ref="C69:E69"/>
    <mergeCell ref="B3:E3"/>
  </mergeCells>
  <dataValidations count="7">
    <dataValidation type="list" allowBlank="1" showInputMessage="1" showErrorMessage="1" errorTitle="Ошибка" error="Выберите значение из списка" prompt="Выберите значение из списка" sqref="C14 C65550 C131086 C196622 C262158 C327694 C393230 C458766 C524302 C589838 C655374 C720910 C786446 C851982 C917518 C983054">
      <formula1>kind_of_fuels</formula1>
    </dataValidation>
    <dataValidation type="list" allowBlank="1" showInputMessage="1" showErrorMessage="1" errorTitle="Ошибка" error="Выберите значение из списка" prompt="Выберите значение из списка" sqref="E18 E65554 E131090 E196626 E262162 E327698 E393234 E458770 E524306 E589842 E655378 E720914 E786450 E851986 E917522 E983058">
      <formula1>kind_of_purchase_method</formula1>
    </dataValidation>
    <dataValidation type="decimal" allowBlank="1" showErrorMessage="1" errorTitle="Ошибка" error="Допускается ввод только действительных чисел!" sqref="E45:E46 E65581:E65582 E131117:E131118 E196653:E196654 E262189:E262190 E327725:E327726 E393261:E393262 E458797:E458798 E524333:E524334 E589869:E589870 E655405:E655406 E720941:E720942 E786477:E786478 E852013:E852014 E917549:E917550 E983085:E983086">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E67 E65603 E131139 E196675 E262211 E327747 E393283 E458819 E524355 E589891 E655427 E720963 E786499 E852035 E917571 E983107 C8 C65544 C131080 C196616 C262152 C327688 C393224 C458760 C524296 C589832 C655368 C720904 C786440 C851976 C917512 C983048 D15 D65551 D131087 D196623 D262159 D327695 D393231 D458767 D524303 D589839 D655375 D720911 D786447 D851983 D917519 D983055">
      <formula1>900</formula1>
    </dataValidation>
    <dataValidation type="decimal" allowBlank="1" showErrorMessage="1" errorTitle="Ошибка" error="Допускается ввод только действительных чисел!" sqref="E42:E43 E65578:E65579 E131114:E131115 E196650:E196651 E262186:E262187 E327722:E327723 E393258:E393259 E458794:E458795 E524330:E524331 E589866:E589867 E655402:E655403 E720938:E720939 E786474:E786475 E852010:E852011 E917546:E917547 E983082:E983083">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E48 E65584 E131120 E196656 E262192 E327728 E393264 E458800 E524336 E589872 E655408 E720944 E786480 E852016 E917552 E983088">
      <formula1>900</formula1>
    </dataValidation>
    <dataValidation type="decimal" allowBlank="1" showErrorMessage="1" errorTitle="Ошибка" error="Допускается ввод только неотрицательных чисел!" sqref="E65:E66 E65601:E65602 E131137:E131138 E196673:E196674 E262209:E262210 E327745:E327746 E393281:E393282 E458817:E458818 E524353:E524354 E589889:E589890 E655425:E655426 E720961:E720962 E786497:E786498 E852033:E852034 E917569:E917570 E983105:E983106 E52:E54 E65588:E65590 E131124:E131126 E196660:E196662 E262196:E262198 E327732:E327734 E393268:E393270 E458804:E458806 E524340:E524342 E589876:E589878 E655412:E655414 E720948:E720950 E786484:E786486 E852020:E852022 E917556:E917558 E983092:E983094 E56:E62 E65592:E65598 E131128:E131134 E196664:E196670 E262200:E262206 E327736:E327742 E393272:E393278 E458808:E458814 E524344:E524350 E589880:E589886 E655416:E655422 E720952:E720958 E786488:E786494 E852024:E852030 E917560:E917566 E983096:E983102 E49 E65585 E131121 E196657 E262193 E327729 E393265 E458801 E524337 E589873 E655409 E720945 E786481 E852017 E917553 E983089 E11 E65547 E131083 E196619 E262155 E327691 E393227 E458763 E524299 E589835 E655371 E720907 E786443 E851979 E917515 E983051 E20:E37 E65556:E65573 E131092:E131109 E196628:E196645 E262164:E262181 E327700:E327717 E393236:E393253 E458772:E458789 E524308:E524325 E589844:E589861 E655380:E655397 E720916:E720933 E786452:E786469 E851988:E852005 E917524:E917541 E983060:E983077 E8 E65544 E131080 E196616 E262152 E327688 E393224 E458760 E524296 E589832 E655368 E720904 E786440 E851976 E917512 E983048 E47 E65583 E131119 E196655 E262191 E327727 E393263 E458799 E524335 E589871 E655407 E720943 E786479 E852015 E917551 E983087 E44 E65580 E131116 E196652 E262188 E327724 E393260 E458796 E524332 E589868 E655404 E720940 E786476 E852012 E917548 E983084 E15:E17 E65551:E65553 E131087:E131089 E196623:E196625 E262159:E262161 E327695:E327697 E393231:E393233 E458767:E458769 E524303:E524305 E589839:E589841 E655375:E655377 E720911:E720913 E786447:E786449 E851983:E851985 E917519:E917521 E983055:E983057">
      <formula1>0</formula1>
      <formula2>9.99999999999999E+23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ГВ</vt:lpstr>
      <vt:lpstr>ТЭ </vt:lpstr>
      <vt:lpstr>flagSum_List02_2</vt:lpstr>
      <vt:lpstr>List02_p1</vt:lpstr>
      <vt:lpstr>List02_p3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Аверина Е.А.</dc:creator>
  <cp:lastModifiedBy>Аверина Е.А.</cp:lastModifiedBy>
  <dcterms:created xsi:type="dcterms:W3CDTF">2018-08-22T07:42:44Z</dcterms:created>
  <dcterms:modified xsi:type="dcterms:W3CDTF">2018-08-22T08:15:41Z</dcterms:modified>
</cp:coreProperties>
</file>